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el\Desktop\temp\"/>
    </mc:Choice>
  </mc:AlternateContent>
  <bookViews>
    <workbookView xWindow="0" yWindow="0" windowWidth="28800" windowHeight="11700"/>
  </bookViews>
  <sheets>
    <sheet name="Analyze by Dollars Charged" sheetId="3" r:id="rId1"/>
    <sheet name="Analyze by Effort Charged" sheetId="1" r:id="rId2"/>
    <sheet name="values" sheetId="2" state="hidden" r:id="rId3"/>
  </sheets>
  <definedNames>
    <definedName name="_xlnm._FilterDatabase" localSheetId="1" hidden="1">'Analyze by Effort Charged'!$E$9:$H$33</definedName>
  </definedNames>
  <calcPr calcId="162913"/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<sst xmlns="http://schemas.openxmlformats.org/spreadsheetml/2006/main" count="114" uniqueCount="35">
  <si>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</si>
  <si>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</si>
  <si>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</si>
  <si>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</si>
  <si>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</si>
  <si>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</si>
  <si>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</si>
  <si>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</si>
  <si>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</si>
  <si>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</si>
  <si>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</si>
  <si>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</si>
  <si>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</si>
  <si>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</si>
  <si>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</si>
  <si>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</si>
  <si>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</si>
  <si>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</si>
  <si>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</si>
  <si>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University of Arizona, Sponsored Projects Services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</si>
  <si>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</si>
  <si>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</si>
  <si>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</si>
  <si>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</si>
  <si>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</si>
  <si>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</si>
  <si>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</si>
  <si>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</si>
  <si>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</si>
  <si>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</si>
  <si>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</si>
  <si>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</si>
  <si>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NIH Fiscal Full-time Cap</t>
  </si>
  <si>
    <t>Last update 3/14/18</t>
  </si>
  <si>
    <t>HHS/NIH Salary Cap and Cost Share Funding Worksheet for FY 2018, 1/1/18-6/30/18 effort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</si>
</sst>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61"/>
  <sheetViews>
    <sheetView tabSelected="1" workbookViewId="0">
      <selection activeCell="B2" sqref="B2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5.7109375" style="2" customWidth="1"/>
    <col min="6" max="6" width="15.7109375" style="2" customWidth="1"/>
    <col min="7" max="7" width="13.7109375" style="26" hidden="1" customWidth="1"/>
    <col min="8" max="8" width="15.7109375" style="26" customWidth="1"/>
    <col min="9" max="16384" width="9.140625" style="2"/>
  </cols>
  <sheetData>
    <row r="1" spans="2:8" x14ac:dyDescent="0.25">
      <c r="B1" s="1" t="s">
        <v>19</v>
      </c>
      <c r="H1" s="92" t="s">
        <v>33</v>
      </c>
    </row>
    <row r="2" spans="2:8" x14ac:dyDescent="0.25">
      <c r="B2" s="1" t="s">
        <v>34</v>
      </c>
    </row>
    <row r="3" spans="2:8" x14ac:dyDescent="0.25">
      <c r="B3" s="1"/>
    </row>
    <row r="4" spans="2:8" x14ac:dyDescent="0.25">
      <c r="B4" s="22" t="s">
        <v>5</v>
      </c>
    </row>
    <row r="5" spans="2:8" ht="15" customHeight="1" x14ac:dyDescent="0.25">
      <c r="B5" s="23" t="s">
        <v>29</v>
      </c>
      <c r="D5" s="4"/>
      <c r="E5" s="4"/>
      <c r="F5" s="4"/>
      <c r="G5" s="27"/>
      <c r="H5" s="27"/>
    </row>
    <row r="6" spans="2:8" s="7" customFormat="1" x14ac:dyDescent="0.25">
      <c r="B6" s="24" t="s">
        <v>17</v>
      </c>
      <c r="D6" s="5"/>
      <c r="E6" s="5"/>
      <c r="F6" s="5"/>
      <c r="G6" s="26"/>
      <c r="H6" s="26"/>
    </row>
    <row r="7" spans="2:8" s="7" customFormat="1" x14ac:dyDescent="0.25">
      <c r="B7" s="24" t="s">
        <v>30</v>
      </c>
      <c r="D7" s="5"/>
      <c r="E7" s="5"/>
      <c r="F7" s="5"/>
      <c r="G7" s="26"/>
      <c r="H7" s="26"/>
    </row>
    <row r="8" spans="2:8" s="7" customFormat="1" ht="15.75" thickBot="1" x14ac:dyDescent="0.3">
      <c r="B8" s="8"/>
      <c r="C8" s="6"/>
      <c r="D8" s="5"/>
      <c r="E8" s="5"/>
      <c r="F8" s="5"/>
      <c r="G8" s="26"/>
      <c r="H8" s="26"/>
    </row>
    <row r="9" spans="2:8" ht="30" customHeight="1" thickBot="1" x14ac:dyDescent="0.3">
      <c r="B9" s="41" t="s">
        <v>13</v>
      </c>
      <c r="C9" s="42"/>
      <c r="D9" s="43"/>
      <c r="E9" s="38" t="s">
        <v>18</v>
      </c>
      <c r="F9" s="39" t="s">
        <v>12</v>
      </c>
      <c r="G9" s="40" t="s">
        <v>20</v>
      </c>
      <c r="H9" s="78" t="s">
        <v>28</v>
      </c>
    </row>
    <row r="10" spans="2:8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25">
      <c r="B11" s="16" t="s">
        <v>10</v>
      </c>
      <c r="C11" s="56">
        <v>250000</v>
      </c>
      <c r="E11" s="20"/>
      <c r="F11" s="25" t="s">
        <v>8</v>
      </c>
      <c r="G11" s="32">
        <f>H11/$C$27</f>
        <v>1.2742616033755273E-2</v>
      </c>
      <c r="H11" s="33">
        <f>(H10/$C$29)*($C$27-$C$29)</f>
        <v>3185.6540084388184</v>
      </c>
    </row>
    <row r="12" spans="2:8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5.2742616033755275E-2</v>
      </c>
      <c r="H12" s="31">
        <f>H10+H11</f>
        <v>13185.654008438818</v>
      </c>
    </row>
    <row r="13" spans="2:8" x14ac:dyDescent="0.2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.75" thickBot="1" x14ac:dyDescent="0.3">
      <c r="B14" s="74" t="s">
        <v>25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25">
      <c r="B15" s="45" t="s">
        <v>27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2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2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2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2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2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.75" thickBot="1" x14ac:dyDescent="0.3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.75" thickBot="1" x14ac:dyDescent="0.3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.75" thickBot="1" x14ac:dyDescent="0.3">
      <c r="B24" s="76" t="s">
        <v>22</v>
      </c>
      <c r="C24" s="91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0">
        <v>189600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2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.75" thickBot="1" x14ac:dyDescent="0.3">
      <c r="B29" s="11" t="s">
        <v>23</v>
      </c>
      <c r="C29" s="75">
        <f>C25*(IF(C12="F",1,0.75))*C13</f>
        <v>189600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2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2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.75" thickBot="1" x14ac:dyDescent="0.3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25">
      <c r="B34" s="12"/>
      <c r="C34" s="37"/>
      <c r="E34" s="21"/>
    </row>
    <row r="35" spans="2:8" x14ac:dyDescent="0.25">
      <c r="B35" s="12"/>
      <c r="C35" s="37"/>
    </row>
    <row r="36" spans="2:8" x14ac:dyDescent="0.25">
      <c r="B36" s="1" t="s">
        <v>4</v>
      </c>
    </row>
    <row r="37" spans="2:8" ht="15" customHeight="1" x14ac:dyDescent="0.25">
      <c r="B37" s="95" t="s">
        <v>31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">
        <v>15</v>
      </c>
    </row>
    <row r="41" spans="2:8" x14ac:dyDescent="0.25">
      <c r="B41" s="5" t="s">
        <v>16</v>
      </c>
    </row>
    <row r="44" spans="2:8" x14ac:dyDescent="0.25">
      <c r="B44" s="12"/>
      <c r="C44" s="37"/>
      <c r="D44" s="12"/>
      <c r="E44" s="12"/>
      <c r="F44" s="12"/>
      <c r="G44" s="57"/>
    </row>
    <row r="45" spans="2:8" x14ac:dyDescent="0.25">
      <c r="B45" s="12"/>
      <c r="C45" s="37"/>
      <c r="D45" s="12"/>
      <c r="E45" s="12"/>
      <c r="F45" s="12"/>
      <c r="G45" s="57"/>
    </row>
    <row r="46" spans="2:8" x14ac:dyDescent="0.25">
      <c r="B46" s="12"/>
      <c r="C46" s="37"/>
      <c r="D46" s="12"/>
      <c r="E46" s="12"/>
      <c r="F46" s="12"/>
      <c r="G46" s="57"/>
    </row>
    <row r="47" spans="2:8" x14ac:dyDescent="0.25">
      <c r="B47" s="58"/>
      <c r="C47" s="59"/>
      <c r="D47" s="12"/>
      <c r="E47" s="12"/>
      <c r="F47" s="12"/>
      <c r="G47" s="57"/>
    </row>
    <row r="48" spans="2:8" x14ac:dyDescent="0.25">
      <c r="B48" s="12"/>
      <c r="C48" s="37"/>
      <c r="D48" s="12"/>
      <c r="E48" s="12"/>
      <c r="F48" s="12"/>
      <c r="G48" s="57"/>
    </row>
    <row r="49" spans="2:7" x14ac:dyDescent="0.25">
      <c r="B49" s="12"/>
      <c r="C49" s="37"/>
      <c r="D49" s="12"/>
      <c r="E49" s="12"/>
      <c r="F49" s="12"/>
      <c r="G49" s="57"/>
    </row>
    <row r="50" spans="2:7" x14ac:dyDescent="0.25">
      <c r="B50" s="12"/>
      <c r="C50" s="37"/>
      <c r="D50" s="12"/>
      <c r="E50" s="12"/>
      <c r="F50" s="12"/>
      <c r="G50" s="57"/>
    </row>
    <row r="51" spans="2:7" x14ac:dyDescent="0.25">
      <c r="B51" s="12"/>
      <c r="C51" s="37"/>
      <c r="D51" s="12"/>
      <c r="E51" s="12"/>
      <c r="F51" s="12"/>
      <c r="G51" s="57"/>
    </row>
    <row r="52" spans="2:7" x14ac:dyDescent="0.25">
      <c r="B52" s="12"/>
      <c r="C52" s="37"/>
      <c r="D52" s="12"/>
      <c r="E52" s="12"/>
      <c r="F52" s="12"/>
      <c r="G52" s="57"/>
    </row>
    <row r="53" spans="2:7" x14ac:dyDescent="0.25">
      <c r="B53" s="12"/>
      <c r="C53" s="37"/>
      <c r="D53" s="12"/>
      <c r="E53" s="12"/>
      <c r="F53" s="12"/>
      <c r="G53" s="57"/>
    </row>
    <row r="54" spans="2:7" x14ac:dyDescent="0.25">
      <c r="B54" s="12"/>
      <c r="C54" s="37"/>
      <c r="D54" s="12"/>
      <c r="E54" s="12"/>
      <c r="F54" s="12"/>
      <c r="G54" s="57"/>
    </row>
    <row r="55" spans="2:7" x14ac:dyDescent="0.25">
      <c r="B55" s="12"/>
      <c r="C55" s="37"/>
      <c r="D55" s="12"/>
      <c r="E55" s="12"/>
      <c r="F55" s="12"/>
      <c r="G55" s="57"/>
    </row>
    <row r="56" spans="2:7" x14ac:dyDescent="0.25">
      <c r="B56" s="12"/>
      <c r="C56" s="37"/>
      <c r="D56" s="12"/>
      <c r="E56" s="12"/>
      <c r="F56" s="12"/>
      <c r="G56" s="57"/>
    </row>
    <row r="57" spans="2:7" x14ac:dyDescent="0.25">
      <c r="B57" s="12"/>
      <c r="C57" s="37"/>
      <c r="D57" s="12"/>
      <c r="E57" s="12"/>
      <c r="F57" s="12"/>
      <c r="G57" s="57"/>
    </row>
    <row r="58" spans="2:7" x14ac:dyDescent="0.25">
      <c r="B58" s="12"/>
      <c r="C58" s="37"/>
      <c r="D58" s="12"/>
      <c r="E58" s="12"/>
      <c r="F58" s="12"/>
      <c r="G58" s="57"/>
    </row>
    <row r="59" spans="2:7" x14ac:dyDescent="0.25">
      <c r="B59" s="12"/>
      <c r="C59" s="37"/>
      <c r="D59" s="12"/>
      <c r="E59" s="12"/>
      <c r="F59" s="12"/>
      <c r="G59" s="57"/>
    </row>
    <row r="60" spans="2:7" x14ac:dyDescent="0.25">
      <c r="B60" s="12"/>
      <c r="C60" s="37"/>
      <c r="D60" s="12"/>
      <c r="E60" s="12"/>
      <c r="F60" s="12"/>
      <c r="G60" s="57"/>
    </row>
    <row r="61" spans="2:7" x14ac:dyDescent="0.2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>
      <formula1>1</formula1>
    </dataValidation>
    <dataValidation type="whole" operator="equal" allowBlank="1" showInputMessage="1" showErrorMessage="1" error="Please do not edit these fields_x000a_" sqref="C25">
      <formula1>189600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B1:I47"/>
  <sheetViews>
    <sheetView zoomScaleNormal="100" workbookViewId="0">
      <selection activeCell="K15" sqref="K15"/>
    </sheetView>
  </sheetViews>
  <sheetFormatPr defaultRowHeight="15" x14ac:dyDescent="0.25"/>
  <cols>
    <col min="1" max="1" width="5.42578125" style="2" customWidth="1"/>
    <col min="2" max="2" width="45" style="2" customWidth="1"/>
    <col min="3" max="3" width="14.7109375" style="3" customWidth="1"/>
    <col min="4" max="4" width="3.5703125" style="2" customWidth="1"/>
    <col min="5" max="5" width="26.5703125" style="2" customWidth="1"/>
    <col min="6" max="6" width="15.7109375" style="2" customWidth="1"/>
    <col min="7" max="7" width="13.7109375" style="26" customWidth="1"/>
    <col min="8" max="8" width="15.7109375" style="26" customWidth="1"/>
    <col min="9" max="16384" width="9.140625" style="2"/>
  </cols>
  <sheetData>
    <row r="1" spans="2:9" x14ac:dyDescent="0.25">
      <c r="B1" s="1" t="str">
        <f>'Analyze by Dollars Charged'!B1</f>
        <v>University of Arizona, Sponsored Projects Services</v>
      </c>
      <c r="H1" s="92" t="str">
        <f>'Analyze by Dollars Charged'!H1</f>
        <v>Last update 3/14/18</v>
      </c>
    </row>
    <row r="2" spans="2:9" x14ac:dyDescent="0.25">
      <c r="B2" s="1" t="str">
        <f>'Analyze by Dollars Charged'!B2</f>
        <v>HHS/NIH Salary Cap and Cost Share Funding Worksheet for FY 2018, 1/1/18-6/30/18 effort period</v>
      </c>
    </row>
    <row r="3" spans="2:9" x14ac:dyDescent="0.25">
      <c r="B3" s="1"/>
    </row>
    <row r="4" spans="2:9" x14ac:dyDescent="0.25">
      <c r="B4" s="22" t="s">
        <v>5</v>
      </c>
    </row>
    <row r="5" spans="2:9" ht="15" customHeight="1" x14ac:dyDescent="0.25">
      <c r="B5" s="23" t="s">
        <v>29</v>
      </c>
      <c r="D5" s="4"/>
      <c r="E5" s="4"/>
      <c r="F5" s="4"/>
      <c r="G5" s="27"/>
      <c r="H5" s="27"/>
    </row>
    <row r="6" spans="2:9" s="7" customFormat="1" x14ac:dyDescent="0.25">
      <c r="B6" s="24" t="s">
        <v>17</v>
      </c>
      <c r="D6" s="5"/>
      <c r="E6" s="5"/>
      <c r="F6" s="5"/>
      <c r="G6" s="26"/>
      <c r="H6" s="26"/>
    </row>
    <row r="7" spans="2:9" s="7" customFormat="1" x14ac:dyDescent="0.25">
      <c r="B7" s="24" t="s">
        <v>30</v>
      </c>
      <c r="D7" s="5"/>
      <c r="E7" s="5"/>
      <c r="F7" s="5"/>
      <c r="G7" s="26"/>
      <c r="H7" s="26"/>
    </row>
    <row r="8" spans="2:9" s="7" customFormat="1" ht="15.75" thickBot="1" x14ac:dyDescent="0.3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3">
      <c r="B9" s="41" t="s">
        <v>13</v>
      </c>
      <c r="C9" s="35"/>
      <c r="D9" s="36"/>
      <c r="E9" s="38" t="s">
        <v>18</v>
      </c>
      <c r="F9" s="39" t="s">
        <v>12</v>
      </c>
      <c r="G9" s="40" t="s">
        <v>20</v>
      </c>
      <c r="H9" s="78" t="s">
        <v>28</v>
      </c>
    </row>
    <row r="10" spans="2:9" x14ac:dyDescent="0.25">
      <c r="B10" s="93" t="s">
        <v>24</v>
      </c>
      <c r="C10" s="94"/>
      <c r="E10" s="20" t="str">
        <f>B15</f>
        <v>Sample Account Number #1</v>
      </c>
      <c r="F10" s="15" t="s">
        <v>7</v>
      </c>
      <c r="G10" s="28">
        <f>H10/$C$27</f>
        <v>7.5840000000000005E-2</v>
      </c>
      <c r="H10" s="29">
        <f>$C$15*$C$29</f>
        <v>18960</v>
      </c>
    </row>
    <row r="11" spans="2:9" x14ac:dyDescent="0.25">
      <c r="B11" s="16" t="s">
        <v>10</v>
      </c>
      <c r="C11" s="56">
        <v>250000</v>
      </c>
      <c r="E11" s="20"/>
      <c r="F11" s="15" t="s">
        <v>8</v>
      </c>
      <c r="G11" s="28">
        <f>H11/$C$27</f>
        <v>2.4160000000000001E-2</v>
      </c>
      <c r="H11" s="29">
        <f>($C$15*$C$27)-H10</f>
        <v>6040</v>
      </c>
    </row>
    <row r="12" spans="2:9" x14ac:dyDescent="0.2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2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.75" thickBot="1" x14ac:dyDescent="0.3">
      <c r="B14" s="16" t="s">
        <v>26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25">
      <c r="B15" s="45" t="s">
        <v>27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2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2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2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2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2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2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.75" thickBot="1" x14ac:dyDescent="0.3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.75" thickBot="1" x14ac:dyDescent="0.3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.75" thickBot="1" x14ac:dyDescent="0.3">
      <c r="B24" s="44" t="s">
        <v>22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25">
      <c r="B25" s="9" t="s">
        <v>32</v>
      </c>
      <c r="C25" s="90">
        <v>189600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2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25">
      <c r="B27" s="10" t="s">
        <v>21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2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.75" thickBot="1" x14ac:dyDescent="0.3">
      <c r="B29" s="11" t="s">
        <v>23</v>
      </c>
      <c r="C29" s="75">
        <f>C25*(IF(C12="F",1,0.75))*C13</f>
        <v>189600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2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2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2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.75" thickBot="1" x14ac:dyDescent="0.3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25">
      <c r="B34" s="88"/>
      <c r="C34" s="89"/>
      <c r="E34" s="21"/>
    </row>
    <row r="35" spans="2:8" x14ac:dyDescent="0.25">
      <c r="B35" s="88"/>
      <c r="C35" s="89"/>
    </row>
    <row r="36" spans="2:8" x14ac:dyDescent="0.25">
      <c r="B36" s="1" t="s">
        <v>4</v>
      </c>
    </row>
    <row r="37" spans="2:8" ht="15" customHeight="1" x14ac:dyDescent="0.25">
      <c r="B37" s="95" t="str">
        <f>'Analyze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5"/>
      <c r="D37" s="95"/>
      <c r="E37" s="95"/>
      <c r="F37" s="95"/>
      <c r="G37" s="95"/>
      <c r="H37" s="95"/>
    </row>
    <row r="38" spans="2:8" x14ac:dyDescent="0.25">
      <c r="B38" s="95"/>
      <c r="C38" s="95"/>
      <c r="D38" s="95"/>
      <c r="E38" s="95"/>
      <c r="F38" s="95"/>
      <c r="G38" s="95"/>
      <c r="H38" s="95"/>
    </row>
    <row r="39" spans="2:8" x14ac:dyDescent="0.25">
      <c r="B39" s="95"/>
      <c r="C39" s="95"/>
      <c r="D39" s="95"/>
      <c r="E39" s="95"/>
      <c r="F39" s="95"/>
      <c r="G39" s="95"/>
      <c r="H39" s="95"/>
    </row>
    <row r="40" spans="2:8" x14ac:dyDescent="0.25">
      <c r="B40" s="5" t="str">
        <f>'Analyze by Dollars Charged'!B40</f>
        <v>Appointments: Fiscal is a 12 month appointment. Academic is a 9 months appointment. An Academic paid over 12 months should still be entered as Academic.</v>
      </c>
    </row>
    <row r="41" spans="2:8" x14ac:dyDescent="0.25">
      <c r="B41" s="5" t="str">
        <f>'Analyze by Dollars Charged'!B41</f>
        <v>FTE: Stands for full-time equivalency. A full time person is 1.0 FTE. A half time person is .50 FTE.</v>
      </c>
    </row>
    <row r="46" spans="2:8" x14ac:dyDescent="0.25">
      <c r="B46" s="12"/>
      <c r="C46" s="37"/>
      <c r="D46" s="12"/>
      <c r="E46" s="12"/>
    </row>
    <row r="47" spans="2:8" x14ac:dyDescent="0.2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>
      <formula1>1</formula1>
    </dataValidation>
    <dataValidation type="whole" operator="equal" allowBlank="1" showInputMessage="1" showErrorMessage="1" error="Please do not edit these fields_x000a_" sqref="C25">
      <formula1>189600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by Dollars Charged</vt:lpstr>
      <vt:lpstr>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Villalobos</cp:lastModifiedBy>
  <cp:lastPrinted>2016-01-05T15:56:37Z</cp:lastPrinted>
  <dcterms:created xsi:type="dcterms:W3CDTF">2012-10-15T16:55:35Z</dcterms:created>
  <dcterms:modified xsi:type="dcterms:W3CDTF">2018-03-14T16:34:10Z</dcterms:modified>
</cp:coreProperties>
</file>