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"/>
    </mc:Choice>
  </mc:AlternateContent>
  <bookViews>
    <workbookView xWindow="0" yWindow="0" windowWidth="21600" windowHeight="9135"/>
  </bookViews>
  <sheets>
    <sheet name="FY15 Analyze by Dollars Charged" sheetId="3" r:id="rId1"/>
    <sheet name="FY15 Analyze by Effort Charged" sheetId="1" r:id="rId2"/>
    <sheet name="values" sheetId="2" state="hidden" r:id="rId3"/>
  </sheets>
  <definedNames>
    <definedName name="_xlnm._FilterDatabase" localSheetId="1" hidden="1">'FY15 Analyze by Effort Charged'!$E$9:$H$33</definedName>
  </definedNames>
  <calcPr calcId="152511"/>
</workbook>
</file>

<file path=xl/calcChain.xml><?xml version="1.0" encoding="utf-8"?>
<calcChain xmlns="http://schemas.openxmlformats.org/spreadsheetml/2006/main"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<sst xmlns="http://schemas.openxmlformats.org/spreadsheetml/2006/main" count="118" uniqueCount="34">
  <si>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</si>
  <si>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</si>
  <si>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</si>
  <si>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</si>
  <si>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</si>
  <si>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</si>
  <si>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</si>
  <si>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</si>
  <si>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</si>
  <si>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</si>
  <si>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</si>
  <si>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</si>
  <si>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</si>
  <si>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</si>
  <si>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</si>
  <si>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</si>
  <si>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</si>
  <si>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</si>
  <si>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</si>
  <si>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</si>
  <si>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</si>
  <si>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</si>
  <si>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</si>
  <si>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</si>
  <si>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</si>
  <si>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</si>
  <si>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</si>
  <si>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</si>
  <si>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</si>
  <si>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</si>
  <si>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</si>
  <si>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</si>
  <si>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t>NIH FY15 Fiscal Full-time Cap</t>
  </si>
  <si>
    <t>HHS/NIH Salary Cap and Cost Share Funding Worksheet for first half of FY 2016, ****7/1/15-12/31/15 effort certification period*****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</si>
</sst>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H12" sqref="H12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20</v>
      </c>
    </row>
    <row r="2" spans="2:8" x14ac:dyDescent="0.25">
      <c r="B2" s="1" t="s">
        <v>33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30</v>
      </c>
      <c r="D5" s="4"/>
      <c r="E5" s="4"/>
      <c r="F5" s="4"/>
      <c r="G5" s="27"/>
      <c r="H5" s="27"/>
    </row>
    <row r="6" spans="2:8" s="7" customFormat="1" x14ac:dyDescent="0.25">
      <c r="B6" s="24" t="s">
        <v>18</v>
      </c>
      <c r="D6" s="5"/>
      <c r="E6" s="5"/>
      <c r="F6" s="5"/>
      <c r="G6" s="26"/>
      <c r="H6" s="26"/>
    </row>
    <row r="7" spans="2:8" s="7" customFormat="1" x14ac:dyDescent="0.25">
      <c r="B7" s="24" t="s">
        <v>31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19</v>
      </c>
      <c r="F9" s="39" t="s">
        <v>12</v>
      </c>
      <c r="G9" s="40" t="s">
        <v>21</v>
      </c>
      <c r="H9" s="78" t="s">
        <v>29</v>
      </c>
    </row>
    <row r="10" spans="2:8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7.2599999999999998E-2</v>
      </c>
      <c r="H10" s="29">
        <f>$C$15</f>
        <v>18150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2.6418003273322426E-2</v>
      </c>
      <c r="H11" s="33">
        <f>(H10/$C$29)*($C$27-$C$29)</f>
        <v>6604.5008183306063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9.9018003273322427E-2</v>
      </c>
      <c r="H12" s="31">
        <f>H10+H11</f>
        <v>24754.500818330605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26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28</v>
      </c>
      <c r="C15" s="46">
        <v>18150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23</v>
      </c>
      <c r="C24" s="92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1">
        <v>183300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24</v>
      </c>
      <c r="C29" s="75">
        <f>C25*(IF(C12="F",1,0.75))*C13</f>
        <v>183300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79">
        <v>42199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1">
    <dataValidation type="whole" operator="equal" allowBlank="1" showInputMessage="1" showErrorMessage="1" error="Please do not edit these fields_x000a_" sqref="C34:C35 G10:H33 C27:C32 C25">
      <formula1>1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C27" sqref="C27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">
        <v>20</v>
      </c>
    </row>
    <row r="2" spans="2:9" x14ac:dyDescent="0.25">
      <c r="B2" s="1" t="s">
        <v>33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30</v>
      </c>
      <c r="D5" s="4"/>
      <c r="E5" s="4"/>
      <c r="F5" s="4"/>
      <c r="G5" s="27"/>
      <c r="H5" s="27"/>
    </row>
    <row r="6" spans="2:9" s="7" customFormat="1" x14ac:dyDescent="0.25">
      <c r="B6" s="24" t="s">
        <v>18</v>
      </c>
      <c r="D6" s="5"/>
      <c r="E6" s="5"/>
      <c r="F6" s="5"/>
      <c r="G6" s="26"/>
      <c r="H6" s="26"/>
    </row>
    <row r="7" spans="2:9" s="7" customFormat="1" x14ac:dyDescent="0.25">
      <c r="B7" s="24" t="s">
        <v>31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19</v>
      </c>
      <c r="F9" s="39" t="s">
        <v>12</v>
      </c>
      <c r="G9" s="40" t="s">
        <v>21</v>
      </c>
      <c r="H9" s="78" t="s">
        <v>29</v>
      </c>
    </row>
    <row r="10" spans="2:9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7.3319999999999996E-2</v>
      </c>
      <c r="H10" s="29">
        <f>$C$15*$C$29</f>
        <v>18330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2.6679999999999999E-2</v>
      </c>
      <c r="H11" s="29">
        <f>($C$15*$C$27)-H10</f>
        <v>6670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9.9999999999999992E-2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80" t="s">
        <v>7</v>
      </c>
      <c r="G13" s="81">
        <f>H13/$C$27</f>
        <v>0</v>
      </c>
      <c r="H13" s="82">
        <f>$C$16*$C$29</f>
        <v>0</v>
      </c>
    </row>
    <row r="14" spans="2:9" ht="15.75" thickBot="1" x14ac:dyDescent="0.3">
      <c r="B14" s="16" t="s">
        <v>27</v>
      </c>
      <c r="C14" s="17"/>
      <c r="E14" s="60"/>
      <c r="F14" s="80" t="s">
        <v>8</v>
      </c>
      <c r="G14" s="81">
        <f>H14/$C$27</f>
        <v>0</v>
      </c>
      <c r="H14" s="82">
        <f>($C$16*$C$27)-H13</f>
        <v>0</v>
      </c>
    </row>
    <row r="15" spans="2:9" x14ac:dyDescent="0.25">
      <c r="B15" s="45" t="s">
        <v>28</v>
      </c>
      <c r="C15" s="53">
        <v>0.1</v>
      </c>
      <c r="E15" s="65"/>
      <c r="F15" s="86" t="s">
        <v>9</v>
      </c>
      <c r="G15" s="84">
        <f>G13+G14</f>
        <v>0</v>
      </c>
      <c r="H15" s="85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80" t="s">
        <v>7</v>
      </c>
      <c r="G19" s="81">
        <f>H19/$C$27</f>
        <v>0</v>
      </c>
      <c r="H19" s="82">
        <f>$C$18*$C$29</f>
        <v>0</v>
      </c>
    </row>
    <row r="20" spans="2:8" x14ac:dyDescent="0.25">
      <c r="B20" s="47" t="s">
        <v>6</v>
      </c>
      <c r="C20" s="54">
        <v>0</v>
      </c>
      <c r="E20" s="60"/>
      <c r="F20" s="80" t="s">
        <v>8</v>
      </c>
      <c r="G20" s="81">
        <f>H20/$C$27</f>
        <v>0</v>
      </c>
      <c r="H20" s="82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6" t="s">
        <v>9</v>
      </c>
      <c r="G21" s="84">
        <f>G19+G20</f>
        <v>0</v>
      </c>
      <c r="H21" s="85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23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1">
        <v>183300</v>
      </c>
      <c r="E25" s="60" t="str">
        <f>B20</f>
        <v>-</v>
      </c>
      <c r="F25" s="80" t="s">
        <v>7</v>
      </c>
      <c r="G25" s="81">
        <f>H25/$C$27</f>
        <v>0</v>
      </c>
      <c r="H25" s="82">
        <f>$C$20*$C$29</f>
        <v>0</v>
      </c>
    </row>
    <row r="26" spans="2:8" x14ac:dyDescent="0.25">
      <c r="B26" s="77"/>
      <c r="C26" s="73"/>
      <c r="E26" s="60"/>
      <c r="F26" s="80" t="s">
        <v>8</v>
      </c>
      <c r="G26" s="81">
        <f>H26/$C$27</f>
        <v>0</v>
      </c>
      <c r="H26" s="82">
        <f>($C$20*$C$27)-H25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86" t="s">
        <v>9</v>
      </c>
      <c r="G27" s="84">
        <f>G25+G26</f>
        <v>0</v>
      </c>
      <c r="H27" s="85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24</v>
      </c>
      <c r="C29" s="75">
        <f>C25*(IF(C12="F",1,0.75))*C13</f>
        <v>183300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9"/>
      <c r="C30" s="90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9"/>
      <c r="C31" s="90"/>
      <c r="E31" s="60" t="str">
        <f>B22</f>
        <v>-</v>
      </c>
      <c r="F31" s="80" t="s">
        <v>7</v>
      </c>
      <c r="G31" s="81">
        <f>H31/$C$27</f>
        <v>0</v>
      </c>
      <c r="H31" s="82">
        <f>$C$22*$C$29</f>
        <v>0</v>
      </c>
    </row>
    <row r="32" spans="2:8" x14ac:dyDescent="0.25">
      <c r="B32" s="12"/>
      <c r="C32" s="37"/>
      <c r="E32" s="60"/>
      <c r="F32" s="80" t="s">
        <v>8</v>
      </c>
      <c r="G32" s="81">
        <f>H32/$C$27</f>
        <v>0</v>
      </c>
      <c r="H32" s="82">
        <f>($C$22*$C$27)-H31</f>
        <v>0</v>
      </c>
    </row>
    <row r="33" spans="2:8" ht="15.75" thickBot="1" x14ac:dyDescent="0.3">
      <c r="B33" s="12"/>
      <c r="C33" s="37"/>
      <c r="E33" s="69"/>
      <c r="F33" s="83" t="s">
        <v>9</v>
      </c>
      <c r="G33" s="87">
        <f>G31+G32</f>
        <v>0</v>
      </c>
      <c r="H33" s="88">
        <f>H31+H32</f>
        <v>0</v>
      </c>
    </row>
    <row r="34" spans="2:8" x14ac:dyDescent="0.25">
      <c r="B34" s="89"/>
      <c r="C34" s="90"/>
      <c r="E34" s="21"/>
    </row>
    <row r="35" spans="2:8" x14ac:dyDescent="0.25">
      <c r="B35" s="89"/>
      <c r="C35" s="90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79">
        <v>42009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FY15 Analyze by Dollars Charged</vt:lpstr>
      <vt:lpstr>FY15 Analyze by Effort Charged</vt:lpstr>
      <vt:lpstr>values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2012-10-16T17:51:03Z</cp:lastPrinted>
  <dcterms:created xsi:type="dcterms:W3CDTF">2012-10-15T16:55:35Z</dcterms:created>
  <dcterms:modified xsi:type="dcterms:W3CDTF">2015-07-14T17:07:07Z</dcterms:modified>
</cp:coreProperties>
</file>